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F:\Dati\UFFICIO\UTC\LAVORI PUBBLICI &amp; MANUTENZIONI\EDIFICI, IMMOBILI &amp; ALTRE PROPRIETA' COMUNALI\AREST\Regione Lombardia\Richiesta  acconto avvio lavori_CICL\"/>
    </mc:Choice>
  </mc:AlternateContent>
  <xr:revisionPtr revIDLastSave="0" documentId="13_ncr:1_{CF70B2EF-1BC1-4904-9603-B926678DADF2}" xr6:coauthVersionLast="47" xr6:coauthVersionMax="47" xr10:uidLastSave="{00000000-0000-0000-0000-000000000000}"/>
  <bookViews>
    <workbookView xWindow="-120" yWindow="-120" windowWidth="29040" windowHeight="15840" xr2:uid="{14963A64-BD24-4FFD-B492-B4D4553AA00E}"/>
  </bookViews>
  <sheets>
    <sheet name="Foglio1 " sheetId="2" r:id="rId1"/>
  </sheets>
  <definedNames>
    <definedName name="_xlnm.Print_Area" localSheetId="0">'Foglio1 '!$A$1:$Z$16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Y10" i="2" l="1"/>
  <c r="R20" i="2"/>
  <c r="X8" i="2"/>
  <c r="V10" i="2"/>
  <c r="T18" i="2"/>
  <c r="Z10" i="2"/>
  <c r="AB10" i="2"/>
  <c r="Y9" i="2"/>
  <c r="X9" i="2"/>
  <c r="W9" i="2"/>
  <c r="V9" i="2"/>
  <c r="AB9" i="2" s="1"/>
  <c r="Z8" i="2"/>
  <c r="Y8" i="2"/>
  <c r="V8" i="2"/>
  <c r="AB8" i="2" s="1"/>
  <c r="U8" i="2"/>
  <c r="U18" i="2" s="1"/>
  <c r="Y7" i="2"/>
  <c r="X7" i="2"/>
  <c r="V7" i="2"/>
  <c r="AB7" i="2" s="1"/>
  <c r="Z6" i="2"/>
  <c r="Y6" i="2"/>
  <c r="Y18" i="2" s="1"/>
  <c r="X6" i="2"/>
  <c r="X18" i="2" s="1"/>
  <c r="V6" i="2"/>
  <c r="V18" i="2" s="1"/>
  <c r="Y5" i="2"/>
  <c r="X5" i="2"/>
  <c r="W5" i="2"/>
  <c r="V5" i="2"/>
  <c r="AB5" i="2" s="1"/>
  <c r="Y21" i="2" l="1"/>
  <c r="X21" i="2"/>
  <c r="Z18" i="2"/>
  <c r="AB18" i="2" s="1"/>
  <c r="AC9" i="2"/>
  <c r="AB6" i="2"/>
  <c r="AC10" i="2" s="1"/>
</calcChain>
</file>

<file path=xl/sharedStrings.xml><?xml version="1.0" encoding="utf-8"?>
<sst xmlns="http://schemas.openxmlformats.org/spreadsheetml/2006/main" count="73" uniqueCount="61">
  <si>
    <t xml:space="preserve">Interventi </t>
  </si>
  <si>
    <t>CUP</t>
  </si>
  <si>
    <t>Approvazione progetto definitivo</t>
  </si>
  <si>
    <t>Approvazione progetto esecutivo</t>
  </si>
  <si>
    <t>Affidamento lavori</t>
  </si>
  <si>
    <t>Importo Quadro Economico</t>
  </si>
  <si>
    <t>Importo contributo  AREST</t>
  </si>
  <si>
    <t>B97D22000280002</t>
  </si>
  <si>
    <t>B91B22002600002</t>
  </si>
  <si>
    <t>B99D22000290002</t>
  </si>
  <si>
    <t>Chiusura conferenza servizi</t>
  </si>
  <si>
    <t>Importo comune</t>
  </si>
  <si>
    <t>Ultimazione lavori</t>
  </si>
  <si>
    <t>anticipazione AREST 2022 35%</t>
  </si>
  <si>
    <t>prevista</t>
  </si>
  <si>
    <t>aggiornata</t>
  </si>
  <si>
    <t>Situazione</t>
  </si>
  <si>
    <t>B91B19001040003</t>
  </si>
  <si>
    <t>VALORIZZAZIONE E RESTAURO DELL’EDIFICIO “EX POLIGONO DI TIRO” SITO IN LOCALITA’ BERSAGLIO IN COMUNE DI COSTA VOLPINO (BG)</t>
  </si>
  <si>
    <t xml:space="preserve">RIQUALIFICAZIONE COLLEGAMENTO CICLOPEDONALE FRA LA VIA WORTLEY E LA SPONDA NORD DEL LAGO D’ISEO IN COMUNE DI COSTA VOLPINO (BG) </t>
  </si>
  <si>
    <t>“RIQUALIFICAZIONE, VALORIZZAZIONE E SVILUPPO DELLE AREE LACUALI DELLA SPONDA NORD DEL LAGO DI ISEO” - Costa Planet</t>
  </si>
  <si>
    <t xml:space="preserve">CONSOLIDAMENTO STRUTTURALE E MESSA IN SICUREZZA DEL COSTONE A MONTE DI VIA NAZIONALE E VIA MACALLÈ </t>
  </si>
  <si>
    <t>"PP2 BERSAGLIO " - Piano particolareggiato di iniziativa privata"</t>
  </si>
  <si>
    <t xml:space="preserve">INTERVENTO DI VALORIZZAZIONE AREE DELLA SPONDA NORD DEL LAGO D’ISEO IN COMUNE DI COSTA VOLPINO (BG) </t>
  </si>
  <si>
    <t>Atto</t>
  </si>
  <si>
    <t xml:space="preserve">D.G. n.110 del 01/08/2024  </t>
  </si>
  <si>
    <t xml:space="preserve">D.G. n.109 del 01/08/2024  </t>
  </si>
  <si>
    <t>Det. 418 del 28/10/2024</t>
  </si>
  <si>
    <t>Det. 50 del 27/03/2024</t>
  </si>
  <si>
    <t>FASE NON PREVISTA</t>
  </si>
  <si>
    <t>Det. 243 del 26/07/2024</t>
  </si>
  <si>
    <t xml:space="preserve">D.G. n.134 del 17/09/2024  </t>
  </si>
  <si>
    <t>Det. 214 del 12/07/2024</t>
  </si>
  <si>
    <t>B91G20000250005</t>
  </si>
  <si>
    <t>lavori conclusi - certificato di ultimazione dei lavori_ prot 19562/28.10.2024</t>
  </si>
  <si>
    <t>Convenzione urbanistica sottoscitta con atto notarile stipulato il 09/10/2024 _ prot 19628/28.10.2024</t>
  </si>
  <si>
    <t>Consegna lavori</t>
  </si>
  <si>
    <t>inizio lavori AREST 2024 20%</t>
  </si>
  <si>
    <t>esecuzione lavori AREST 2025 - 35%_Inizio lavori 20%</t>
  </si>
  <si>
    <t>AREST 2023 20%</t>
  </si>
  <si>
    <r>
      <t>aggiornata/</t>
    </r>
    <r>
      <rPr>
        <sz val="11"/>
        <color theme="4"/>
        <rFont val="Times New Roman"/>
        <family val="1"/>
      </rPr>
      <t>prevista</t>
    </r>
  </si>
  <si>
    <t xml:space="preserve">D.G. n.117 del 13/08/2024  </t>
  </si>
  <si>
    <t>Det. 339 del 18/09/2024</t>
  </si>
  <si>
    <t>Det. 50 del 06/03/2025</t>
  </si>
  <si>
    <t xml:space="preserve">D.G. n.37 del 13/03/2025  </t>
  </si>
  <si>
    <t>Inizio lavori</t>
  </si>
  <si>
    <t>Verbale del 12/12/2024</t>
  </si>
  <si>
    <t>Verbale del 18/02/2025</t>
  </si>
  <si>
    <t>Verbale del 19/02/2025</t>
  </si>
  <si>
    <t>Det. 495 del 28/11/2024</t>
  </si>
  <si>
    <t>Det. 603 del 20/12/2024</t>
  </si>
  <si>
    <t>D.G. n.170 del 12/11/2024</t>
  </si>
  <si>
    <t>Verbale del 21/12/2024</t>
  </si>
  <si>
    <t>saldo AREST 2027
10%</t>
  </si>
  <si>
    <t>CIG                                  GARA ESECUZIONE</t>
  </si>
  <si>
    <t>B4148760C5</t>
  </si>
  <si>
    <t>B45D67CC66</t>
  </si>
  <si>
    <t xml:space="preserve"> B65978EE95</t>
  </si>
  <si>
    <t xml:space="preserve">Det.151 del 08/05/2025 </t>
  </si>
  <si>
    <t>Verbale del 24/06/2025</t>
  </si>
  <si>
    <t>CRONOPROGRAMMA AREST aggiornato GIUGNO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</si>
</sst>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</font>
    <font>
      <sz val="11"/>
      <color theme="1"/>
      <name val="Times New Roman"/>
      <family val="1"/>
    </font>
    <font>
      <sz val="8"/>
      <color theme="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sz val="11"/>
      <color rgb="FF002060"/>
      <name val="Times New Roman"/>
      <family val="1"/>
    </font>
    <font>
      <sz val="11"/>
      <color theme="9" tint="-0.249977111117893"/>
      <name val="Times New Roman"/>
      <family val="1"/>
    </font>
    <font>
      <sz val="11"/>
      <color theme="4"/>
      <name val="Times New Roman"/>
      <family val="1"/>
    </font>
    <font>
      <sz val="11"/>
      <color theme="9"/>
      <name val="Times New Roman"/>
      <family val="1"/>
    </font>
    <font>
      <strike/>
      <sz val="11"/>
      <color theme="4"/>
      <name val="Times New Roman"/>
      <family val="1"/>
    </font>
    <font>
      <sz val="11"/>
      <name val="Calibri"/>
      <family val="2"/>
      <scheme val="minor"/>
    </font>
    <font>
      <sz val="11"/>
      <color theme="5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88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14" fontId="6" fillId="0" borderId="5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/>
    </xf>
    <xf numFmtId="14" fontId="7" fillId="0" borderId="5" xfId="0" applyNumberFormat="1" applyFont="1" applyBorder="1" applyAlignment="1">
      <alignment horizontal="center" vertical="center"/>
    </xf>
    <xf numFmtId="44" fontId="3" fillId="0" borderId="5" xfId="1" applyFont="1" applyBorder="1" applyAlignment="1">
      <alignment horizontal="right" vertical="center"/>
    </xf>
    <xf numFmtId="0" fontId="3" fillId="2" borderId="5" xfId="0" applyFont="1" applyFill="1" applyBorder="1" applyAlignment="1">
      <alignment horizontal="right" vertical="center"/>
    </xf>
    <xf numFmtId="44" fontId="3" fillId="2" borderId="5" xfId="0" applyNumberFormat="1" applyFont="1" applyFill="1" applyBorder="1" applyAlignment="1">
      <alignment horizontal="right" vertical="center"/>
    </xf>
    <xf numFmtId="0" fontId="3" fillId="2" borderId="6" xfId="0" applyFont="1" applyFill="1" applyBorder="1" applyAlignment="1">
      <alignment horizontal="right" vertical="center"/>
    </xf>
    <xf numFmtId="0" fontId="5" fillId="2" borderId="8" xfId="0" applyFont="1" applyFill="1" applyBorder="1" applyAlignment="1">
      <alignment horizontal="right" vertical="center"/>
    </xf>
    <xf numFmtId="44" fontId="5" fillId="2" borderId="8" xfId="0" applyNumberFormat="1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right" vertical="center"/>
    </xf>
    <xf numFmtId="44" fontId="3" fillId="0" borderId="8" xfId="1" applyFont="1" applyBorder="1" applyAlignment="1">
      <alignment horizontal="right" vertical="center"/>
    </xf>
    <xf numFmtId="0" fontId="3" fillId="2" borderId="8" xfId="0" applyFont="1" applyFill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44" fontId="0" fillId="0" borderId="0" xfId="0" applyNumberFormat="1"/>
    <xf numFmtId="0" fontId="8" fillId="3" borderId="8" xfId="0" applyFont="1" applyFill="1" applyBorder="1" applyAlignment="1">
      <alignment horizontal="center" vertical="center"/>
    </xf>
    <xf numFmtId="14" fontId="8" fillId="3" borderId="8" xfId="0" applyNumberFormat="1" applyFont="1" applyFill="1" applyBorder="1" applyAlignment="1">
      <alignment horizontal="center" vertical="center" wrapText="1"/>
    </xf>
    <xf numFmtId="44" fontId="8" fillId="0" borderId="8" xfId="1" applyFont="1" applyBorder="1" applyAlignment="1">
      <alignment horizontal="right" vertical="center"/>
    </xf>
    <xf numFmtId="14" fontId="8" fillId="0" borderId="8" xfId="0" applyNumberFormat="1" applyFont="1" applyBorder="1" applyAlignment="1">
      <alignment horizontal="center" vertical="center"/>
    </xf>
    <xf numFmtId="44" fontId="8" fillId="0" borderId="16" xfId="1" applyFont="1" applyBorder="1" applyAlignment="1">
      <alignment horizontal="right" vertical="center"/>
    </xf>
    <xf numFmtId="14" fontId="8" fillId="4" borderId="8" xfId="0" applyNumberFormat="1" applyFont="1" applyFill="1" applyBorder="1" applyAlignment="1">
      <alignment horizontal="center" vertical="center"/>
    </xf>
    <xf numFmtId="14" fontId="8" fillId="4" borderId="8" xfId="0" applyNumberFormat="1" applyFont="1" applyFill="1" applyBorder="1" applyAlignment="1">
      <alignment horizontal="center" vertical="center" wrapText="1"/>
    </xf>
    <xf numFmtId="14" fontId="9" fillId="5" borderId="8" xfId="0" applyNumberFormat="1" applyFont="1" applyFill="1" applyBorder="1" applyAlignment="1">
      <alignment horizontal="center" vertical="center"/>
    </xf>
    <xf numFmtId="44" fontId="10" fillId="4" borderId="8" xfId="1" applyFont="1" applyFill="1" applyBorder="1" applyAlignment="1">
      <alignment horizontal="right" vertical="center"/>
    </xf>
    <xf numFmtId="44" fontId="10" fillId="0" borderId="8" xfId="1" applyFont="1" applyBorder="1" applyAlignment="1">
      <alignment horizontal="right" vertical="center"/>
    </xf>
    <xf numFmtId="44" fontId="8" fillId="4" borderId="8" xfId="1" applyFont="1" applyFill="1" applyBorder="1" applyAlignment="1">
      <alignment horizontal="right" vertical="center"/>
    </xf>
    <xf numFmtId="44" fontId="6" fillId="0" borderId="8" xfId="1" applyFont="1" applyBorder="1" applyAlignment="1">
      <alignment horizontal="right" vertical="center"/>
    </xf>
    <xf numFmtId="0" fontId="3" fillId="0" borderId="21" xfId="0" applyFont="1" applyBorder="1"/>
    <xf numFmtId="0" fontId="3" fillId="0" borderId="0" xfId="0" applyFont="1" applyBorder="1"/>
    <xf numFmtId="0" fontId="3" fillId="0" borderId="22" xfId="0" applyFont="1" applyBorder="1"/>
    <xf numFmtId="0" fontId="3" fillId="0" borderId="0" xfId="0" applyFont="1" applyBorder="1" applyAlignment="1">
      <alignment wrapText="1"/>
    </xf>
    <xf numFmtId="44" fontId="3" fillId="0" borderId="6" xfId="0" applyNumberFormat="1" applyFont="1" applyBorder="1" applyAlignment="1">
      <alignment horizontal="right" vertical="center"/>
    </xf>
    <xf numFmtId="44" fontId="9" fillId="5" borderId="9" xfId="0" applyNumberFormat="1" applyFont="1" applyFill="1" applyBorder="1" applyAlignment="1">
      <alignment horizontal="right" vertical="center"/>
    </xf>
    <xf numFmtId="44" fontId="9" fillId="5" borderId="23" xfId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horizontal="right" vertical="center"/>
    </xf>
    <xf numFmtId="44" fontId="8" fillId="0" borderId="8" xfId="1" applyFont="1" applyFill="1" applyBorder="1" applyAlignment="1">
      <alignment horizontal="right" vertical="center"/>
    </xf>
    <xf numFmtId="44" fontId="3" fillId="0" borderId="5" xfId="1" applyFont="1" applyFill="1" applyBorder="1" applyAlignment="1">
      <alignment horizontal="right" vertical="center"/>
    </xf>
    <xf numFmtId="44" fontId="9" fillId="6" borderId="16" xfId="1" applyFont="1" applyFill="1" applyBorder="1" applyAlignment="1">
      <alignment horizontal="right" vertical="center"/>
    </xf>
    <xf numFmtId="14" fontId="9" fillId="0" borderId="8" xfId="0" applyNumberFormat="1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14" fontId="9" fillId="0" borderId="20" xfId="0" applyNumberFormat="1" applyFont="1" applyFill="1" applyBorder="1" applyAlignment="1">
      <alignment horizontal="center" vertical="center"/>
    </xf>
    <xf numFmtId="14" fontId="3" fillId="0" borderId="5" xfId="0" applyNumberFormat="1" applyFont="1" applyFill="1" applyBorder="1" applyAlignment="1">
      <alignment horizontal="center" vertical="center"/>
    </xf>
    <xf numFmtId="14" fontId="8" fillId="0" borderId="8" xfId="0" applyNumberFormat="1" applyFont="1" applyFill="1" applyBorder="1" applyAlignment="1">
      <alignment horizontal="center" vertical="center"/>
    </xf>
    <xf numFmtId="14" fontId="9" fillId="0" borderId="24" xfId="0" applyNumberFormat="1" applyFont="1" applyFill="1" applyBorder="1" applyAlignment="1">
      <alignment horizontal="center" vertical="center"/>
    </xf>
    <xf numFmtId="14" fontId="8" fillId="3" borderId="5" xfId="0" applyNumberFormat="1" applyFont="1" applyFill="1" applyBorder="1" applyAlignment="1">
      <alignment horizontal="center" vertical="center" wrapText="1"/>
    </xf>
    <xf numFmtId="14" fontId="8" fillId="0" borderId="24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14" fontId="11" fillId="0" borderId="5" xfId="0" applyNumberFormat="1" applyFont="1" applyFill="1" applyBorder="1" applyAlignment="1">
      <alignment horizontal="center" vertical="center"/>
    </xf>
    <xf numFmtId="14" fontId="8" fillId="0" borderId="8" xfId="0" applyNumberFormat="1" applyFont="1" applyFill="1" applyBorder="1" applyAlignment="1">
      <alignment horizontal="center" vertical="center" wrapText="1"/>
    </xf>
    <xf numFmtId="14" fontId="0" fillId="0" borderId="0" xfId="0" applyNumberFormat="1"/>
    <xf numFmtId="44" fontId="10" fillId="4" borderId="16" xfId="1" applyFont="1" applyFill="1" applyBorder="1" applyAlignment="1">
      <alignment horizontal="right" vertical="center"/>
    </xf>
    <xf numFmtId="44" fontId="11" fillId="0" borderId="5" xfId="1" applyFont="1" applyBorder="1" applyAlignment="1">
      <alignment horizontal="right" vertical="center"/>
    </xf>
    <xf numFmtId="44" fontId="9" fillId="4" borderId="16" xfId="1" applyFont="1" applyFill="1" applyBorder="1" applyAlignment="1">
      <alignment horizontal="right" vertical="center"/>
    </xf>
    <xf numFmtId="44" fontId="12" fillId="0" borderId="0" xfId="0" applyNumberFormat="1" applyFont="1"/>
    <xf numFmtId="44" fontId="11" fillId="0" borderId="5" xfId="1" applyFont="1" applyFill="1" applyBorder="1" applyAlignment="1">
      <alignment horizontal="right" vertical="center"/>
    </xf>
    <xf numFmtId="0" fontId="13" fillId="0" borderId="0" xfId="0" applyFont="1" applyBorder="1"/>
    <xf numFmtId="0" fontId="13" fillId="0" borderId="22" xfId="0" applyFont="1" applyBorder="1"/>
    <xf numFmtId="0" fontId="6" fillId="0" borderId="2" xfId="0" applyFont="1" applyBorder="1" applyAlignment="1">
      <alignment horizontal="center" vertical="center" wrapText="1"/>
    </xf>
    <xf numFmtId="44" fontId="6" fillId="0" borderId="5" xfId="1" applyFont="1" applyBorder="1" applyAlignment="1">
      <alignment horizontal="right" vertical="center"/>
    </xf>
    <xf numFmtId="44" fontId="6" fillId="5" borderId="20" xfId="1" applyFont="1" applyFill="1" applyBorder="1" applyAlignment="1">
      <alignment horizontal="right" vertical="center"/>
    </xf>
    <xf numFmtId="44" fontId="6" fillId="5" borderId="8" xfId="1" applyFont="1" applyFill="1" applyBorder="1" applyAlignment="1">
      <alignment horizontal="right" vertical="center"/>
    </xf>
    <xf numFmtId="0" fontId="3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4" fillId="0" borderId="4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EE646A-2AB6-4782-823F-5092F8EA26F1}">
  <sheetPr>
    <pageSetUpPr fitToPage="1"/>
  </sheetPr>
  <dimension ref="A1:AC21"/>
  <sheetViews>
    <sheetView tabSelected="1" topLeftCell="F2" zoomScale="85" zoomScaleNormal="85" workbookViewId="0">
      <selection activeCell="Y11" sqref="Y11"/>
    </sheetView>
  </sheetViews>
  <sheetFormatPr defaultRowHeight="15" x14ac:dyDescent="0.25"/>
  <cols>
    <col min="1" max="1" width="30" bestFit="1" customWidth="1"/>
    <col min="2" max="3" width="18.28515625" customWidth="1"/>
    <col min="4" max="4" width="16.7109375" customWidth="1"/>
    <col min="5" max="6" width="13.85546875" customWidth="1"/>
    <col min="7" max="18" width="13.140625" customWidth="1"/>
    <col min="19" max="20" width="14.7109375" bestFit="1" customWidth="1"/>
    <col min="21" max="21" width="13.140625" bestFit="1" customWidth="1"/>
    <col min="22" max="24" width="13.140625" customWidth="1"/>
    <col min="25" max="25" width="14.7109375" bestFit="1" customWidth="1"/>
    <col min="26" max="26" width="13.140625" customWidth="1"/>
    <col min="28" max="28" width="14.7109375" bestFit="1" customWidth="1"/>
    <col min="29" max="29" width="26.140625" customWidth="1"/>
  </cols>
  <sheetData>
    <row r="1" spans="1:29" ht="19.5" thickBot="1" x14ac:dyDescent="0.35">
      <c r="A1" s="81" t="s">
        <v>60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3"/>
    </row>
    <row r="2" spans="1:29" ht="15.75" thickBot="1" x14ac:dyDescent="0.3">
      <c r="A2" s="30"/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  <c r="P2" s="31"/>
      <c r="Q2" s="31"/>
      <c r="R2" s="31"/>
      <c r="S2" s="31"/>
      <c r="T2" s="31"/>
      <c r="U2" s="31"/>
      <c r="V2" s="31"/>
      <c r="W2" s="58"/>
      <c r="X2" s="58"/>
      <c r="Y2" s="58"/>
      <c r="Z2" s="59"/>
    </row>
    <row r="3" spans="1:29" ht="75.75" thickBot="1" x14ac:dyDescent="0.3">
      <c r="A3" s="1" t="s">
        <v>0</v>
      </c>
      <c r="B3" s="2" t="s">
        <v>1</v>
      </c>
      <c r="C3" s="3" t="s">
        <v>54</v>
      </c>
      <c r="D3" s="3" t="s">
        <v>16</v>
      </c>
      <c r="E3" s="3" t="s">
        <v>10</v>
      </c>
      <c r="F3" s="3" t="s">
        <v>24</v>
      </c>
      <c r="G3" s="3" t="s">
        <v>2</v>
      </c>
      <c r="H3" s="3" t="s">
        <v>24</v>
      </c>
      <c r="I3" s="3" t="s">
        <v>3</v>
      </c>
      <c r="J3" s="3" t="s">
        <v>24</v>
      </c>
      <c r="K3" s="3" t="s">
        <v>4</v>
      </c>
      <c r="L3" s="3"/>
      <c r="M3" s="3" t="s">
        <v>36</v>
      </c>
      <c r="N3" s="3"/>
      <c r="O3" s="3" t="s">
        <v>45</v>
      </c>
      <c r="P3" s="3"/>
      <c r="Q3" s="3" t="s">
        <v>12</v>
      </c>
      <c r="R3" s="3" t="s">
        <v>24</v>
      </c>
      <c r="S3" s="3" t="s">
        <v>5</v>
      </c>
      <c r="T3" s="3" t="s">
        <v>6</v>
      </c>
      <c r="U3" s="3" t="s">
        <v>11</v>
      </c>
      <c r="V3" s="3" t="s">
        <v>13</v>
      </c>
      <c r="W3" s="60" t="s">
        <v>39</v>
      </c>
      <c r="X3" s="60" t="s">
        <v>37</v>
      </c>
      <c r="Y3" s="60" t="s">
        <v>38</v>
      </c>
      <c r="Z3" s="66" t="s">
        <v>53</v>
      </c>
    </row>
    <row r="4" spans="1:29" ht="33" customHeight="1" thickBot="1" x14ac:dyDescent="0.3">
      <c r="A4" s="30"/>
      <c r="B4" s="31"/>
      <c r="C4" s="31"/>
      <c r="D4" s="31"/>
      <c r="E4" s="31"/>
      <c r="F4" s="31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1"/>
      <c r="V4" s="31"/>
      <c r="W4" s="31"/>
      <c r="X4" s="31"/>
      <c r="Y4" s="31"/>
      <c r="Z4" s="32"/>
    </row>
    <row r="5" spans="1:29" ht="33" customHeight="1" x14ac:dyDescent="0.25">
      <c r="A5" s="84" t="s">
        <v>23</v>
      </c>
      <c r="B5" s="71" t="s">
        <v>7</v>
      </c>
      <c r="C5" s="86" t="s">
        <v>56</v>
      </c>
      <c r="D5" s="16" t="s">
        <v>14</v>
      </c>
      <c r="E5" s="16"/>
      <c r="F5" s="16"/>
      <c r="G5" s="16"/>
      <c r="H5" s="16"/>
      <c r="I5" s="16"/>
      <c r="J5" s="16"/>
      <c r="K5" s="16"/>
      <c r="L5" s="16"/>
      <c r="M5" s="16"/>
      <c r="N5" s="16"/>
      <c r="O5" s="16">
        <v>2025</v>
      </c>
      <c r="P5" s="16"/>
      <c r="Q5" s="16">
        <v>2025</v>
      </c>
      <c r="R5" s="16"/>
      <c r="S5" s="54">
        <v>586576</v>
      </c>
      <c r="T5" s="7">
        <v>586576</v>
      </c>
      <c r="U5" s="7">
        <v>0</v>
      </c>
      <c r="V5" s="7">
        <f t="shared" ref="V5:V10" si="0">T5*35%</f>
        <v>205301.59999999998</v>
      </c>
      <c r="W5" s="54">
        <f>T5*20%</f>
        <v>117315.20000000001</v>
      </c>
      <c r="X5" s="54">
        <f>T5*35%</f>
        <v>205301.59999999998</v>
      </c>
      <c r="Y5" s="61">
        <f>T5*10%</f>
        <v>58657.600000000006</v>
      </c>
      <c r="Z5" s="34"/>
      <c r="AB5" s="17">
        <f>V5+W5+X5+Y5+Z5</f>
        <v>586575.99999999988</v>
      </c>
    </row>
    <row r="6" spans="1:29" ht="33" customHeight="1" thickBot="1" x14ac:dyDescent="0.3">
      <c r="A6" s="85"/>
      <c r="B6" s="72"/>
      <c r="C6" s="87"/>
      <c r="D6" s="18" t="s">
        <v>40</v>
      </c>
      <c r="E6" s="23">
        <v>45499</v>
      </c>
      <c r="F6" s="19" t="s">
        <v>30</v>
      </c>
      <c r="G6" s="23">
        <v>45505</v>
      </c>
      <c r="H6" s="19" t="s">
        <v>25</v>
      </c>
      <c r="I6" s="23">
        <v>45608</v>
      </c>
      <c r="J6" s="19" t="s">
        <v>51</v>
      </c>
      <c r="K6" s="23">
        <v>45646</v>
      </c>
      <c r="L6" s="19" t="s">
        <v>50</v>
      </c>
      <c r="M6" s="23">
        <v>45647</v>
      </c>
      <c r="N6" s="51" t="s">
        <v>52</v>
      </c>
      <c r="O6" s="23">
        <v>45706</v>
      </c>
      <c r="P6" s="51" t="s">
        <v>47</v>
      </c>
      <c r="Q6" s="25">
        <v>46022</v>
      </c>
      <c r="R6" s="43"/>
      <c r="S6" s="55">
        <v>590000</v>
      </c>
      <c r="T6" s="22">
        <v>586576</v>
      </c>
      <c r="U6" s="28">
        <v>3424</v>
      </c>
      <c r="V6" s="28">
        <f t="shared" si="0"/>
        <v>205301.59999999998</v>
      </c>
      <c r="W6" s="38"/>
      <c r="X6" s="26">
        <f>T6*20%</f>
        <v>117315.20000000001</v>
      </c>
      <c r="Y6" s="62">
        <f>T6*35%</f>
        <v>205301.59999999998</v>
      </c>
      <c r="Z6" s="35">
        <f>T6*10%</f>
        <v>58657.600000000006</v>
      </c>
      <c r="AB6" s="17">
        <f>V6+X6+Z6+Y6</f>
        <v>586576</v>
      </c>
    </row>
    <row r="7" spans="1:29" ht="33" customHeight="1" x14ac:dyDescent="0.25">
      <c r="A7" s="79" t="s">
        <v>18</v>
      </c>
      <c r="B7" s="71" t="s">
        <v>9</v>
      </c>
      <c r="C7" s="86" t="s">
        <v>55</v>
      </c>
      <c r="D7" s="16" t="s">
        <v>14</v>
      </c>
      <c r="E7" s="4"/>
      <c r="F7" s="4"/>
      <c r="G7" s="16"/>
      <c r="H7" s="16"/>
      <c r="I7" s="16"/>
      <c r="J7" s="16"/>
      <c r="K7" s="16"/>
      <c r="L7" s="42"/>
      <c r="M7" s="16"/>
      <c r="N7" s="42"/>
      <c r="O7" s="16">
        <v>2025</v>
      </c>
      <c r="P7" s="42"/>
      <c r="Q7" s="16">
        <v>2025</v>
      </c>
      <c r="R7" s="42"/>
      <c r="S7" s="54">
        <v>718150.4</v>
      </c>
      <c r="T7" s="7">
        <v>718150.4</v>
      </c>
      <c r="U7" s="7">
        <v>0</v>
      </c>
      <c r="V7" s="7">
        <f t="shared" si="0"/>
        <v>251352.63999999998</v>
      </c>
      <c r="W7" s="39"/>
      <c r="X7" s="54">
        <f>T7*20%</f>
        <v>143630.08000000002</v>
      </c>
      <c r="Y7" s="61">
        <f>T7*45%</f>
        <v>323167.68</v>
      </c>
      <c r="Z7" s="34">
        <v>0</v>
      </c>
      <c r="AB7" s="17">
        <f>V7+W7+X7+Y7+Z7</f>
        <v>718150.39999999991</v>
      </c>
    </row>
    <row r="8" spans="1:29" ht="33" customHeight="1" thickBot="1" x14ac:dyDescent="0.3">
      <c r="A8" s="80"/>
      <c r="B8" s="72"/>
      <c r="C8" s="87"/>
      <c r="D8" s="18" t="s">
        <v>40</v>
      </c>
      <c r="E8" s="23">
        <v>45378</v>
      </c>
      <c r="F8" s="19" t="s">
        <v>28</v>
      </c>
      <c r="G8" s="23">
        <v>45505</v>
      </c>
      <c r="H8" s="19" t="s">
        <v>26</v>
      </c>
      <c r="I8" s="23">
        <v>45593</v>
      </c>
      <c r="J8" s="19" t="s">
        <v>27</v>
      </c>
      <c r="K8" s="23">
        <v>45624</v>
      </c>
      <c r="L8" s="51" t="s">
        <v>49</v>
      </c>
      <c r="M8" s="23">
        <v>45638</v>
      </c>
      <c r="N8" s="51" t="s">
        <v>46</v>
      </c>
      <c r="O8" s="23">
        <v>45707</v>
      </c>
      <c r="P8" s="51" t="s">
        <v>48</v>
      </c>
      <c r="Q8" s="25">
        <v>46022</v>
      </c>
      <c r="R8" s="41"/>
      <c r="S8" s="26">
        <v>1080000</v>
      </c>
      <c r="T8" s="27">
        <v>718150.4</v>
      </c>
      <c r="U8" s="26">
        <f>S8-T8</f>
        <v>361849.59999999998</v>
      </c>
      <c r="V8" s="28">
        <f t="shared" si="0"/>
        <v>251352.63999999998</v>
      </c>
      <c r="W8" s="38"/>
      <c r="X8" s="26">
        <f>T8*20%</f>
        <v>143630.08000000002</v>
      </c>
      <c r="Y8" s="63">
        <f>T8*35%</f>
        <v>251352.63999999998</v>
      </c>
      <c r="Z8" s="35">
        <f>T8*10%</f>
        <v>71815.040000000008</v>
      </c>
      <c r="AB8" s="17">
        <f>V8+X8+Z8+Y8</f>
        <v>718150.4</v>
      </c>
    </row>
    <row r="9" spans="1:29" ht="33" customHeight="1" x14ac:dyDescent="0.25">
      <c r="A9" s="79" t="s">
        <v>19</v>
      </c>
      <c r="B9" s="71" t="s">
        <v>8</v>
      </c>
      <c r="C9" s="86" t="s">
        <v>57</v>
      </c>
      <c r="D9" s="16" t="s">
        <v>14</v>
      </c>
      <c r="E9" s="5"/>
      <c r="F9" s="5"/>
      <c r="G9" s="16"/>
      <c r="H9" s="16"/>
      <c r="I9" s="16"/>
      <c r="J9" s="16"/>
      <c r="K9" s="16"/>
      <c r="L9" s="42"/>
      <c r="M9" s="16">
        <v>2025</v>
      </c>
      <c r="N9" s="42"/>
      <c r="O9" s="16">
        <v>2025</v>
      </c>
      <c r="P9" s="42"/>
      <c r="Q9" s="16">
        <v>2026</v>
      </c>
      <c r="R9" s="42"/>
      <c r="S9" s="54">
        <v>682272.8</v>
      </c>
      <c r="T9" s="7">
        <v>682272.8</v>
      </c>
      <c r="U9" s="7">
        <v>0</v>
      </c>
      <c r="V9" s="7">
        <f t="shared" si="0"/>
        <v>238795.48</v>
      </c>
      <c r="W9" s="57">
        <f>T9*20%</f>
        <v>136454.56000000003</v>
      </c>
      <c r="X9" s="54">
        <f>T9*35%</f>
        <v>238795.48</v>
      </c>
      <c r="Y9" s="61">
        <f>S9*10%</f>
        <v>68227.280000000013</v>
      </c>
      <c r="Z9" s="34"/>
      <c r="AB9" s="17">
        <f>V9+W9+X9+Y9+Z9</f>
        <v>682272.8</v>
      </c>
      <c r="AC9" s="17">
        <f>AB9+AB7+AB5</f>
        <v>1986999.1999999997</v>
      </c>
    </row>
    <row r="10" spans="1:29" ht="33" customHeight="1" thickBot="1" x14ac:dyDescent="0.3">
      <c r="A10" s="80"/>
      <c r="B10" s="72"/>
      <c r="C10" s="87"/>
      <c r="D10" s="18" t="s">
        <v>40</v>
      </c>
      <c r="E10" s="23">
        <v>45722</v>
      </c>
      <c r="F10" s="19" t="s">
        <v>43</v>
      </c>
      <c r="G10" s="24" t="s">
        <v>29</v>
      </c>
      <c r="H10" s="21"/>
      <c r="I10" s="23">
        <v>45729</v>
      </c>
      <c r="J10" s="19" t="s">
        <v>44</v>
      </c>
      <c r="K10" s="23">
        <v>45785</v>
      </c>
      <c r="L10" s="51" t="s">
        <v>58</v>
      </c>
      <c r="M10" s="23">
        <v>45832</v>
      </c>
      <c r="N10" s="51" t="s">
        <v>59</v>
      </c>
      <c r="O10" s="23">
        <v>45832</v>
      </c>
      <c r="P10" s="51" t="s">
        <v>59</v>
      </c>
      <c r="Q10" s="25">
        <v>46022</v>
      </c>
      <c r="R10" s="43"/>
      <c r="S10" s="53">
        <v>722000</v>
      </c>
      <c r="T10" s="22">
        <v>682272.8</v>
      </c>
      <c r="U10" s="28">
        <v>39727.199999999997</v>
      </c>
      <c r="V10" s="28">
        <f>T10*35%</f>
        <v>238795.48</v>
      </c>
      <c r="W10" s="38"/>
      <c r="X10" s="29"/>
      <c r="Y10" s="62">
        <f>T10*55%</f>
        <v>375250.04000000004</v>
      </c>
      <c r="Z10" s="36">
        <f>T10*10%</f>
        <v>68227.280000000013</v>
      </c>
      <c r="AB10" s="17">
        <f>V10+X10+Z10+Y10</f>
        <v>682272.8</v>
      </c>
      <c r="AC10" s="17">
        <f>AB10+AB8+AB6</f>
        <v>1986999.2000000002</v>
      </c>
    </row>
    <row r="11" spans="1:29" ht="33" customHeight="1" x14ac:dyDescent="0.25">
      <c r="A11" s="79" t="s">
        <v>20</v>
      </c>
      <c r="B11" s="71" t="s">
        <v>33</v>
      </c>
      <c r="C11" s="71"/>
      <c r="D11" s="16" t="s">
        <v>14</v>
      </c>
      <c r="E11" s="6"/>
      <c r="F11" s="6"/>
      <c r="G11" s="5"/>
      <c r="H11" s="5"/>
      <c r="I11" s="50">
        <v>45747</v>
      </c>
      <c r="J11" s="50"/>
      <c r="K11" s="50">
        <v>45777</v>
      </c>
      <c r="L11" s="49"/>
      <c r="M11" s="50">
        <v>45808</v>
      </c>
      <c r="N11" s="49"/>
      <c r="O11" s="50">
        <v>45808</v>
      </c>
      <c r="P11" s="49"/>
      <c r="Q11" s="50">
        <v>46507</v>
      </c>
      <c r="R11" s="42"/>
      <c r="S11" s="7">
        <v>710420.57</v>
      </c>
      <c r="T11" s="8"/>
      <c r="U11" s="8"/>
      <c r="V11" s="9"/>
      <c r="W11" s="9"/>
      <c r="X11" s="8"/>
      <c r="Y11" s="8"/>
      <c r="Z11" s="10"/>
    </row>
    <row r="12" spans="1:29" ht="33" customHeight="1" thickBot="1" x14ac:dyDescent="0.3">
      <c r="A12" s="80"/>
      <c r="B12" s="72"/>
      <c r="C12" s="72"/>
      <c r="D12" s="18" t="s">
        <v>40</v>
      </c>
      <c r="E12" s="23">
        <v>45485</v>
      </c>
      <c r="F12" s="19" t="s">
        <v>32</v>
      </c>
      <c r="G12" s="23">
        <v>45552</v>
      </c>
      <c r="H12" s="19" t="s">
        <v>31</v>
      </c>
      <c r="I12" s="23">
        <v>45853</v>
      </c>
      <c r="J12" s="21"/>
      <c r="K12" s="23">
        <v>45868</v>
      </c>
      <c r="L12" s="45"/>
      <c r="M12" s="23">
        <v>45915</v>
      </c>
      <c r="N12" s="45"/>
      <c r="O12" s="23">
        <v>45915</v>
      </c>
      <c r="P12" s="45"/>
      <c r="Q12" s="23">
        <v>46660</v>
      </c>
      <c r="R12" s="46"/>
      <c r="S12" s="40">
        <v>710420.57</v>
      </c>
      <c r="T12" s="11"/>
      <c r="U12" s="11"/>
      <c r="V12" s="12"/>
      <c r="W12" s="12"/>
      <c r="X12" s="11"/>
      <c r="Y12" s="11"/>
      <c r="Z12" s="37"/>
    </row>
    <row r="13" spans="1:29" ht="33" customHeight="1" x14ac:dyDescent="0.25">
      <c r="A13" s="79" t="s">
        <v>21</v>
      </c>
      <c r="B13" s="71" t="s">
        <v>17</v>
      </c>
      <c r="C13" s="71"/>
      <c r="D13" s="16"/>
      <c r="E13" s="73"/>
      <c r="F13" s="74"/>
      <c r="G13" s="74"/>
      <c r="H13" s="74"/>
      <c r="I13" s="74"/>
      <c r="J13" s="74"/>
      <c r="K13" s="74"/>
      <c r="L13" s="74"/>
      <c r="M13" s="75"/>
      <c r="N13" s="64"/>
      <c r="O13" s="64"/>
      <c r="P13" s="64"/>
      <c r="Q13" s="5"/>
      <c r="R13" s="47" t="s">
        <v>41</v>
      </c>
      <c r="S13" s="7"/>
      <c r="T13" s="8"/>
      <c r="U13" s="8"/>
      <c r="V13" s="8"/>
      <c r="W13" s="8"/>
      <c r="X13" s="8"/>
      <c r="Y13" s="8"/>
      <c r="Z13" s="10"/>
    </row>
    <row r="14" spans="1:29" ht="33" customHeight="1" thickBot="1" x14ac:dyDescent="0.3">
      <c r="A14" s="80"/>
      <c r="B14" s="72"/>
      <c r="C14" s="72"/>
      <c r="D14" s="18" t="s">
        <v>15</v>
      </c>
      <c r="E14" s="76" t="s">
        <v>34</v>
      </c>
      <c r="F14" s="77"/>
      <c r="G14" s="77"/>
      <c r="H14" s="77"/>
      <c r="I14" s="77"/>
      <c r="J14" s="77"/>
      <c r="K14" s="77"/>
      <c r="L14" s="77"/>
      <c r="M14" s="78"/>
      <c r="N14" s="65"/>
      <c r="O14" s="65"/>
      <c r="P14" s="65"/>
      <c r="Q14" s="23">
        <v>45590</v>
      </c>
      <c r="R14" s="48" t="s">
        <v>42</v>
      </c>
      <c r="S14" s="20">
        <v>1852000</v>
      </c>
      <c r="T14" s="15"/>
      <c r="U14" s="15"/>
      <c r="V14" s="15"/>
      <c r="W14" s="15"/>
      <c r="X14" s="15"/>
      <c r="Y14" s="15"/>
      <c r="Z14" s="13"/>
    </row>
    <row r="15" spans="1:29" ht="33" customHeight="1" x14ac:dyDescent="0.25">
      <c r="A15" s="69" t="s">
        <v>22</v>
      </c>
      <c r="B15" s="71"/>
      <c r="C15" s="67"/>
      <c r="D15" s="16" t="s">
        <v>14</v>
      </c>
      <c r="E15" s="73"/>
      <c r="F15" s="74"/>
      <c r="G15" s="74"/>
      <c r="H15" s="74"/>
      <c r="I15" s="74"/>
      <c r="J15" s="74"/>
      <c r="K15" s="74"/>
      <c r="L15" s="74"/>
      <c r="M15" s="75"/>
      <c r="N15" s="64"/>
      <c r="O15" s="64"/>
      <c r="P15" s="64"/>
      <c r="Q15" s="5">
        <v>46022</v>
      </c>
      <c r="R15" s="44"/>
      <c r="S15" s="7">
        <v>382449.01</v>
      </c>
      <c r="T15" s="8"/>
      <c r="U15" s="8"/>
      <c r="V15" s="8"/>
      <c r="W15" s="8"/>
      <c r="X15" s="8"/>
      <c r="Y15" s="8"/>
      <c r="Z15" s="10"/>
    </row>
    <row r="16" spans="1:29" ht="33" customHeight="1" thickBot="1" x14ac:dyDescent="0.3">
      <c r="A16" s="70"/>
      <c r="B16" s="72"/>
      <c r="C16" s="68"/>
      <c r="D16" s="18" t="s">
        <v>40</v>
      </c>
      <c r="E16" s="76" t="s">
        <v>35</v>
      </c>
      <c r="F16" s="77"/>
      <c r="G16" s="77"/>
      <c r="H16" s="77"/>
      <c r="I16" s="77"/>
      <c r="J16" s="77"/>
      <c r="K16" s="77"/>
      <c r="L16" s="77"/>
      <c r="M16" s="78"/>
      <c r="N16" s="65"/>
      <c r="O16" s="65"/>
      <c r="P16" s="65"/>
      <c r="Q16" s="25">
        <v>46022</v>
      </c>
      <c r="R16" s="41"/>
      <c r="S16" s="14">
        <v>382449.01</v>
      </c>
      <c r="T16" s="15"/>
      <c r="U16" s="15"/>
      <c r="V16" s="15"/>
      <c r="W16" s="15"/>
      <c r="X16" s="15"/>
      <c r="Y16" s="15"/>
      <c r="Z16" s="13"/>
    </row>
    <row r="17" spans="13:28" x14ac:dyDescent="0.25">
      <c r="AB17" s="17"/>
    </row>
    <row r="18" spans="13:28" x14ac:dyDescent="0.25">
      <c r="T18" s="17">
        <f>T6+T8+T10</f>
        <v>1986999.2</v>
      </c>
      <c r="U18" s="56">
        <f>U6+U8+U10</f>
        <v>405000.8</v>
      </c>
      <c r="V18" s="17">
        <f>V6+V8+V10</f>
        <v>695449.72</v>
      </c>
      <c r="W18" s="17"/>
      <c r="X18" s="17">
        <f>X6+X8</f>
        <v>260945.28000000003</v>
      </c>
      <c r="Y18" s="17">
        <f>Y6+Y8+Y10</f>
        <v>831904.28</v>
      </c>
      <c r="Z18" s="17">
        <f>Z6+Z8+Z10</f>
        <v>198699.92000000004</v>
      </c>
      <c r="AB18" s="17">
        <f>SUM(V18:Z18)</f>
        <v>1986999.2000000002</v>
      </c>
    </row>
    <row r="19" spans="13:28" x14ac:dyDescent="0.25">
      <c r="M19" s="52"/>
      <c r="V19" s="17"/>
      <c r="W19" s="17"/>
    </row>
    <row r="20" spans="13:28" x14ac:dyDescent="0.25">
      <c r="M20" s="52"/>
      <c r="R20" s="17">
        <f>S10*20%</f>
        <v>144400</v>
      </c>
    </row>
    <row r="21" spans="13:28" x14ac:dyDescent="0.25">
      <c r="X21" s="17">
        <f>W5+X5+X7+W9+X9</f>
        <v>841496.92</v>
      </c>
      <c r="Y21" s="17">
        <f>Y18+X21</f>
        <v>1673401.2000000002</v>
      </c>
    </row>
  </sheetData>
  <mergeCells count="22">
    <mergeCell ref="A9:A10"/>
    <mergeCell ref="B9:B10"/>
    <mergeCell ref="C5:C6"/>
    <mergeCell ref="C7:C8"/>
    <mergeCell ref="C9:C10"/>
    <mergeCell ref="A1:Z1"/>
    <mergeCell ref="A5:A6"/>
    <mergeCell ref="B5:B6"/>
    <mergeCell ref="A7:A8"/>
    <mergeCell ref="B7:B8"/>
    <mergeCell ref="A15:A16"/>
    <mergeCell ref="B15:B16"/>
    <mergeCell ref="E15:M15"/>
    <mergeCell ref="E16:M16"/>
    <mergeCell ref="A11:A12"/>
    <mergeCell ref="B11:B12"/>
    <mergeCell ref="A13:A14"/>
    <mergeCell ref="B13:B14"/>
    <mergeCell ref="E13:M13"/>
    <mergeCell ref="E14:M14"/>
    <mergeCell ref="C11:C12"/>
    <mergeCell ref="C13:C14"/>
  </mergeCells>
  <pageMargins left="0.23622047244094491" right="0.23622047244094491" top="0.74803149606299213" bottom="0.74803149606299213" header="0.31496062992125984" footer="0.31496062992125984"/>
  <pageSetup paperSize="8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 </vt:lpstr>
      <vt:lpstr>'Foglio1 '!Area_stampa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Franco Angeli</dc:creator>
  <cp:lastModifiedBy>Claudia Botticchio</cp:lastModifiedBy>
  <cp:lastPrinted>2025-04-08T14:51:17Z</cp:lastPrinted>
  <dcterms:created xsi:type="dcterms:W3CDTF">2024-05-02T07:10:49Z</dcterms:created>
  <dcterms:modified xsi:type="dcterms:W3CDTF">2025-06-25T12:10:17Z</dcterms:modified>
</cp:coreProperties>
</file>